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AIS\Editais 2021\PREGÃO PRESENCIAL\PREGÃO PRESENCIAL 003 2021 - Transp. Escolar\"/>
    </mc:Choice>
  </mc:AlternateContent>
  <bookViews>
    <workbookView xWindow="0" yWindow="0" windowWidth="15360" windowHeight="7545" activeTab="2"/>
  </bookViews>
  <sheets>
    <sheet name="roteiro 1" sheetId="4" r:id="rId1"/>
    <sheet name="roteiro 2" sheetId="5" r:id="rId2"/>
    <sheet name="roteiro 3" sheetId="6" r:id="rId3"/>
  </sheets>
  <calcPr calcId="152511"/>
</workbook>
</file>

<file path=xl/calcChain.xml><?xml version="1.0" encoding="utf-8"?>
<calcChain xmlns="http://schemas.openxmlformats.org/spreadsheetml/2006/main">
  <c r="D12" i="6" l="1"/>
  <c r="B27" i="6" s="1"/>
  <c r="D31" i="6"/>
  <c r="D21" i="6"/>
  <c r="B21" i="6"/>
  <c r="B23" i="6" s="1"/>
  <c r="D20" i="6"/>
  <c r="D18" i="6"/>
  <c r="D19" i="6" s="1"/>
  <c r="D17" i="6"/>
  <c r="B14" i="6"/>
  <c r="B16" i="6" s="1"/>
  <c r="D10" i="6"/>
  <c r="D11" i="6" s="1"/>
  <c r="B10" i="6"/>
  <c r="D13" i="5"/>
  <c r="D34" i="5"/>
  <c r="D22" i="5"/>
  <c r="B22" i="5"/>
  <c r="B24" i="5" s="1"/>
  <c r="D21" i="5"/>
  <c r="D19" i="5"/>
  <c r="D20" i="5" s="1"/>
  <c r="D18" i="5"/>
  <c r="B15" i="5"/>
  <c r="B17" i="5" s="1"/>
  <c r="B28" i="5"/>
  <c r="D11" i="5"/>
  <c r="D12" i="5" s="1"/>
  <c r="D14" i="5" s="1"/>
  <c r="B11" i="5"/>
  <c r="D13" i="4"/>
  <c r="D23" i="5" l="1"/>
  <c r="D24" i="5" s="1"/>
  <c r="D13" i="6"/>
  <c r="D32" i="6"/>
  <c r="B33" i="6"/>
  <c r="D22" i="6"/>
  <c r="D23" i="6" s="1"/>
  <c r="D35" i="5"/>
  <c r="D36" i="5" s="1"/>
  <c r="B36" i="5"/>
  <c r="D33" i="6" l="1"/>
  <c r="D34" i="6" s="1"/>
  <c r="D36" i="6" s="1"/>
  <c r="D37" i="5"/>
  <c r="D39" i="5" s="1"/>
  <c r="B15" i="4"/>
  <c r="B17" i="4" s="1"/>
  <c r="D32" i="4"/>
  <c r="D33" i="4" s="1"/>
  <c r="D22" i="4"/>
  <c r="B22" i="4"/>
  <c r="B24" i="4" s="1"/>
  <c r="D21" i="4"/>
  <c r="D19" i="4"/>
  <c r="D20" i="4" s="1"/>
  <c r="D18" i="4"/>
  <c r="B28" i="4"/>
  <c r="D11" i="4"/>
  <c r="B11" i="4"/>
  <c r="D12" i="4" l="1"/>
  <c r="D14" i="4" s="1"/>
  <c r="D23" i="4"/>
  <c r="D24" i="4" s="1"/>
  <c r="B34" i="4"/>
  <c r="D34" i="4" l="1"/>
  <c r="D35" i="4" s="1"/>
  <c r="D37" i="4" s="1"/>
</calcChain>
</file>

<file path=xl/sharedStrings.xml><?xml version="1.0" encoding="utf-8"?>
<sst xmlns="http://schemas.openxmlformats.org/spreadsheetml/2006/main" count="164" uniqueCount="66">
  <si>
    <t>Média Consumida KM/Litro</t>
  </si>
  <si>
    <t>Preço do Litro Lubrificante</t>
  </si>
  <si>
    <t xml:space="preserve">Km Rodados com 1 Troca </t>
  </si>
  <si>
    <t>Total na Troca - 12 Litros</t>
  </si>
  <si>
    <t>Custos Fixos</t>
  </si>
  <si>
    <t>Qtd. Pneus Rodando</t>
  </si>
  <si>
    <t>Total na Troca - 6 Pneus</t>
  </si>
  <si>
    <t>Custo dos Pneus de rodagem Por KM</t>
  </si>
  <si>
    <t>OLEO DIESEL</t>
  </si>
  <si>
    <t>Valor da Depreciação anual %</t>
  </si>
  <si>
    <t>Custo da Depreciação por KM</t>
  </si>
  <si>
    <t>MOTORISTA</t>
  </si>
  <si>
    <t>FGTS</t>
  </si>
  <si>
    <t>13º</t>
  </si>
  <si>
    <t>Férias</t>
  </si>
  <si>
    <t>1/3 de Férias</t>
  </si>
  <si>
    <t>INSS</t>
  </si>
  <si>
    <t>Custo Funcionário Mês</t>
  </si>
  <si>
    <t>DPVAT</t>
  </si>
  <si>
    <t>IPVA E CONTADOR</t>
  </si>
  <si>
    <t>Honorarios com Contador</t>
  </si>
  <si>
    <t>Totais dos custos</t>
  </si>
  <si>
    <t>Total dos Custos Fixos</t>
  </si>
  <si>
    <t>Margem de Lucro em Percentual</t>
  </si>
  <si>
    <t>CUSTOS DE CAPITAL E DEPRECIAÇÃO</t>
  </si>
  <si>
    <t>Custo do Motorista por KM</t>
  </si>
  <si>
    <t>IPVA - 1,5% sobre valor do veiculo</t>
  </si>
  <si>
    <t>PNEUS DE RODAGEM</t>
  </si>
  <si>
    <t xml:space="preserve">Motorista </t>
  </si>
  <si>
    <t xml:space="preserve">Seguro Resp. Civil e Casco </t>
  </si>
  <si>
    <t>Laudos Detran/Inmetro</t>
  </si>
  <si>
    <t>Custo do Lubrificante por KM</t>
  </si>
  <si>
    <t>MANUTENÇÃO DO VEÍCULO</t>
  </si>
  <si>
    <t>Custo da Manutenção por KM</t>
  </si>
  <si>
    <t>Custo de Manutenção por mês</t>
  </si>
  <si>
    <t>Vida util do Pneus por KM</t>
  </si>
  <si>
    <t>Preço do Pneu utilizado</t>
  </si>
  <si>
    <t>Valor da Depreciação anual R$</t>
  </si>
  <si>
    <t>Custo por Km</t>
  </si>
  <si>
    <t>ROTA 1 - ponto referencial São Luiz Rei</t>
  </si>
  <si>
    <t>Valor a Depreciar no mês - 10 MESES trans</t>
  </si>
  <si>
    <t>MOTORISTA - PROPORCIONAL</t>
  </si>
  <si>
    <t>Preço Do Litro Óleo Diesel</t>
  </si>
  <si>
    <t xml:space="preserve">ÔNIBUS MÍNIMO 45 LUGARES </t>
  </si>
  <si>
    <t>Quilometragem Percorrida no Dia 98</t>
  </si>
  <si>
    <t>Honorários com Contador</t>
  </si>
  <si>
    <t>Custos Variáveis</t>
  </si>
  <si>
    <t>ÓLEO LUBRIFICANTE</t>
  </si>
  <si>
    <t>Vida útil do Pneus por KM</t>
  </si>
  <si>
    <t>Total dos Custos variáveis</t>
  </si>
  <si>
    <t>Total dos Custos Variáveis + Custos Fixos</t>
  </si>
  <si>
    <t>Valor Médio de venda Ônibus</t>
  </si>
  <si>
    <t>Total a Pagar por Quilometro Rodado</t>
  </si>
  <si>
    <t>Cálculo de Custos do KM Rodado - Transporte Escolar</t>
  </si>
  <si>
    <t>ROTA 2 - Ponto Referencial Terra Indígena</t>
  </si>
  <si>
    <t>Quilometragem Percorrida no Dia 87</t>
  </si>
  <si>
    <t>Quilometragem Percorrida no Dia 50</t>
  </si>
  <si>
    <t>ÓLEO DIESEL</t>
  </si>
  <si>
    <t>Custo Óleo Diesel por KM</t>
  </si>
  <si>
    <t>ROTA 3 - Ponto Referencial Terra Indígena Campo Verde</t>
  </si>
  <si>
    <t>Km média Percorrida no Mês - 22d/98km</t>
  </si>
  <si>
    <t>Km média Percorrida no Mês - 22d/87km</t>
  </si>
  <si>
    <t>Km média Percorrida no Mês - 22d/50km</t>
  </si>
  <si>
    <t>Média de Dias Letivos no Mês: 20</t>
  </si>
  <si>
    <t>Média de Dias Letivos no Mês 20</t>
  </si>
  <si>
    <t>Cacique Doble, RS, 05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</si>
</sst>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_-* #,##0_-;\-* #,##0_-;_-* &quot;-&quot;??_-;_-@_-"/>
    <numFmt numFmtId="167" formatCode="_ * #,##0.00_ ;_ * \-#,##0.00_ ;_ * &quot;-&quot;??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u val="singleAccounting"/>
      <sz val="10"/>
      <color rgb="FF00B050"/>
      <name val="Times New Roman"/>
      <family val="1"/>
    </font>
    <font>
      <sz val="10"/>
      <name val="Times New Roman"/>
      <family val="1"/>
    </font>
    <font>
      <b/>
      <i/>
      <u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5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6" xfId="0" applyFont="1" applyBorder="1"/>
    <xf numFmtId="0" fontId="5" fillId="0" borderId="5" xfId="0" applyFont="1" applyBorder="1"/>
    <xf numFmtId="0" fontId="3" fillId="0" borderId="5" xfId="0" quotePrefix="1" applyFont="1" applyBorder="1"/>
    <xf numFmtId="43" fontId="3" fillId="0" borderId="1" xfId="1" applyFont="1" applyBorder="1"/>
    <xf numFmtId="0" fontId="3" fillId="0" borderId="1" xfId="0" quotePrefix="1" applyFont="1" applyBorder="1"/>
    <xf numFmtId="43" fontId="3" fillId="0" borderId="6" xfId="1" applyFont="1" applyBorder="1"/>
    <xf numFmtId="0" fontId="3" fillId="0" borderId="5" xfId="0" applyFont="1" applyBorder="1"/>
    <xf numFmtId="0" fontId="6" fillId="0" borderId="5" xfId="0" applyFont="1" applyBorder="1"/>
    <xf numFmtId="164" fontId="7" fillId="0" borderId="1" xfId="1" applyNumberFormat="1" applyFont="1" applyBorder="1"/>
    <xf numFmtId="43" fontId="6" fillId="0" borderId="1" xfId="1" applyFont="1" applyBorder="1"/>
    <xf numFmtId="0" fontId="3" fillId="0" borderId="1" xfId="0" applyFont="1" applyFill="1" applyBorder="1"/>
    <xf numFmtId="43" fontId="8" fillId="0" borderId="6" xfId="1" applyFont="1" applyBorder="1"/>
    <xf numFmtId="0" fontId="6" fillId="0" borderId="1" xfId="0" applyFont="1" applyBorder="1"/>
    <xf numFmtId="164" fontId="9" fillId="0" borderId="6" xfId="1" applyNumberFormat="1" applyFont="1" applyBorder="1"/>
    <xf numFmtId="0" fontId="10" fillId="0" borderId="1" xfId="0" applyFont="1" applyBorder="1"/>
    <xf numFmtId="43" fontId="9" fillId="0" borderId="6" xfId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9" fillId="0" borderId="1" xfId="0" applyNumberFormat="1" applyFont="1" applyBorder="1"/>
    <xf numFmtId="0" fontId="6" fillId="0" borderId="1" xfId="0" applyFont="1" applyFill="1" applyBorder="1"/>
    <xf numFmtId="164" fontId="7" fillId="0" borderId="6" xfId="1" applyNumberFormat="1" applyFont="1" applyBorder="1"/>
    <xf numFmtId="165" fontId="10" fillId="0" borderId="1" xfId="0" applyNumberFormat="1" applyFont="1" applyBorder="1"/>
    <xf numFmtId="165" fontId="10" fillId="0" borderId="6" xfId="0" applyNumberFormat="1" applyFont="1" applyBorder="1"/>
    <xf numFmtId="0" fontId="6" fillId="2" borderId="1" xfId="0" applyFont="1" applyFill="1" applyBorder="1" applyAlignment="1"/>
    <xf numFmtId="165" fontId="9" fillId="3" borderId="6" xfId="0" applyNumberFormat="1" applyFont="1" applyFill="1" applyBorder="1"/>
    <xf numFmtId="0" fontId="6" fillId="3" borderId="5" xfId="0" applyFont="1" applyFill="1" applyBorder="1" applyAlignment="1"/>
    <xf numFmtId="0" fontId="6" fillId="3" borderId="1" xfId="0" applyFont="1" applyFill="1" applyBorder="1" applyAlignment="1"/>
    <xf numFmtId="166" fontId="11" fillId="3" borderId="6" xfId="1" applyNumberFormat="1" applyFont="1" applyFill="1" applyBorder="1"/>
    <xf numFmtId="0" fontId="6" fillId="0" borderId="8" xfId="0" applyFont="1" applyBorder="1" applyAlignment="1"/>
    <xf numFmtId="167" fontId="10" fillId="2" borderId="9" xfId="0" applyNumberFormat="1" applyFont="1" applyFill="1" applyBorder="1" applyAlignment="1"/>
    <xf numFmtId="0" fontId="3" fillId="0" borderId="0" xfId="0" applyFont="1"/>
    <xf numFmtId="0" fontId="13" fillId="0" borderId="0" xfId="0" applyFont="1"/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15" fillId="0" borderId="1" xfId="1" applyFont="1" applyBorder="1"/>
    <xf numFmtId="43" fontId="15" fillId="0" borderId="6" xfId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6" xfId="0" applyFont="1" applyBorder="1" applyAlignment="1"/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0" xfId="0" applyFont="1" applyAlignment="1">
      <alignment horizontal="right"/>
    </xf>
    <xf numFmtId="0" fontId="16" fillId="2" borderId="5" xfId="0" applyFont="1" applyFill="1" applyBorder="1" applyAlignment="1"/>
    <xf numFmtId="0" fontId="16" fillId="2" borderId="7" xfId="0" applyFont="1" applyFill="1" applyBorder="1" applyAlignment="1"/>
    <xf numFmtId="0" fontId="17" fillId="0" borderId="1" xfId="0" applyFont="1" applyBorder="1"/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6" xfId="0" applyFont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sqref="A1:D1"/>
    </sheetView>
  </sheetViews>
  <sheetFormatPr defaultRowHeight="12.75" x14ac:dyDescent="0.2"/>
  <cols>
    <col min="1" max="1" width="32.28515625" style="1" customWidth="1"/>
    <col min="2" max="2" width="9" style="1" bestFit="1" customWidth="1"/>
    <col min="3" max="3" width="34.28515625" style="1" bestFit="1" customWidth="1"/>
    <col min="4" max="4" width="9" style="1" bestFit="1" customWidth="1"/>
    <col min="5" max="16384" width="9.140625" style="1"/>
  </cols>
  <sheetData>
    <row r="1" spans="1:4" ht="15" x14ac:dyDescent="0.25">
      <c r="A1" s="47" t="s">
        <v>53</v>
      </c>
      <c r="B1" s="48"/>
      <c r="C1" s="49"/>
      <c r="D1" s="50"/>
    </row>
    <row r="2" spans="1:4" ht="15" x14ac:dyDescent="0.25">
      <c r="A2" s="51" t="s">
        <v>43</v>
      </c>
      <c r="B2" s="52"/>
      <c r="C2" s="53"/>
      <c r="D2" s="54"/>
    </row>
    <row r="3" spans="1:4" ht="15" x14ac:dyDescent="0.25">
      <c r="A3" s="51" t="s">
        <v>39</v>
      </c>
      <c r="B3" s="45"/>
      <c r="C3" s="45"/>
      <c r="D3" s="46"/>
    </row>
    <row r="4" spans="1:4" ht="15" x14ac:dyDescent="0.25">
      <c r="A4" s="51" t="s">
        <v>44</v>
      </c>
      <c r="B4" s="45"/>
      <c r="C4" s="45"/>
      <c r="D4" s="46"/>
    </row>
    <row r="5" spans="1:4" ht="15" x14ac:dyDescent="0.25">
      <c r="A5" s="51" t="s">
        <v>63</v>
      </c>
      <c r="B5" s="45"/>
      <c r="C5" s="45"/>
      <c r="D5" s="46"/>
    </row>
    <row r="6" spans="1:4" ht="15" x14ac:dyDescent="0.25">
      <c r="A6" s="44"/>
      <c r="B6" s="45"/>
      <c r="C6" s="45"/>
      <c r="D6" s="46"/>
    </row>
    <row r="7" spans="1:4" ht="13.5" x14ac:dyDescent="0.25">
      <c r="A7" s="37" t="s">
        <v>46</v>
      </c>
      <c r="B7" s="38"/>
      <c r="C7" s="39" t="s">
        <v>4</v>
      </c>
      <c r="D7" s="5"/>
    </row>
    <row r="8" spans="1:4" ht="13.5" x14ac:dyDescent="0.25">
      <c r="A8" s="6" t="s">
        <v>57</v>
      </c>
      <c r="B8" s="3"/>
      <c r="C8" s="42" t="s">
        <v>24</v>
      </c>
      <c r="D8" s="43"/>
    </row>
    <row r="9" spans="1:4" x14ac:dyDescent="0.2">
      <c r="A9" s="7" t="s">
        <v>42</v>
      </c>
      <c r="B9" s="40">
        <v>4.7</v>
      </c>
      <c r="C9" s="9" t="s">
        <v>51</v>
      </c>
      <c r="D9" s="10">
        <v>80000</v>
      </c>
    </row>
    <row r="10" spans="1:4" x14ac:dyDescent="0.2">
      <c r="A10" s="11" t="s">
        <v>0</v>
      </c>
      <c r="B10" s="8">
        <v>3.6</v>
      </c>
      <c r="C10" s="3" t="s">
        <v>9</v>
      </c>
      <c r="D10" s="10">
        <v>5</v>
      </c>
    </row>
    <row r="11" spans="1:4" ht="15.75" x14ac:dyDescent="0.4">
      <c r="A11" s="12" t="s">
        <v>58</v>
      </c>
      <c r="B11" s="13">
        <f>B9/B10</f>
        <v>1.3055555555555556</v>
      </c>
      <c r="C11" s="3" t="s">
        <v>37</v>
      </c>
      <c r="D11" s="10">
        <f>D9/100*D10</f>
        <v>4000</v>
      </c>
    </row>
    <row r="12" spans="1:4" ht="15.75" x14ac:dyDescent="0.4">
      <c r="A12" s="12"/>
      <c r="B12" s="13"/>
      <c r="C12" s="3" t="s">
        <v>40</v>
      </c>
      <c r="D12" s="10">
        <f>D11/10</f>
        <v>400</v>
      </c>
    </row>
    <row r="13" spans="1:4" ht="13.5" x14ac:dyDescent="0.25">
      <c r="A13" s="6" t="s">
        <v>47</v>
      </c>
      <c r="B13" s="14"/>
      <c r="C13" s="15" t="s">
        <v>60</v>
      </c>
      <c r="D13" s="16">
        <f>22*98</f>
        <v>2156</v>
      </c>
    </row>
    <row r="14" spans="1:4" ht="13.5" x14ac:dyDescent="0.25">
      <c r="A14" s="11" t="s">
        <v>1</v>
      </c>
      <c r="B14" s="8">
        <v>18</v>
      </c>
      <c r="C14" s="17" t="s">
        <v>10</v>
      </c>
      <c r="D14" s="18">
        <f>D12/D13</f>
        <v>0.18552875695732837</v>
      </c>
    </row>
    <row r="15" spans="1:4" x14ac:dyDescent="0.2">
      <c r="A15" s="11" t="s">
        <v>3</v>
      </c>
      <c r="B15" s="8">
        <f>B14*12</f>
        <v>216</v>
      </c>
      <c r="C15" s="3"/>
      <c r="D15" s="5"/>
    </row>
    <row r="16" spans="1:4" ht="13.5" x14ac:dyDescent="0.25">
      <c r="A16" s="11" t="s">
        <v>2</v>
      </c>
      <c r="B16" s="8">
        <v>8000</v>
      </c>
      <c r="C16" s="19" t="s">
        <v>11</v>
      </c>
      <c r="D16" s="20"/>
    </row>
    <row r="17" spans="1:4" ht="15.75" x14ac:dyDescent="0.4">
      <c r="A17" s="12" t="s">
        <v>31</v>
      </c>
      <c r="B17" s="13">
        <f>B15/B16</f>
        <v>2.7E-2</v>
      </c>
      <c r="C17" s="15" t="s">
        <v>28</v>
      </c>
      <c r="D17" s="41">
        <v>2000</v>
      </c>
    </row>
    <row r="18" spans="1:4" ht="15.75" x14ac:dyDescent="0.4">
      <c r="A18" s="12"/>
      <c r="B18" s="13"/>
      <c r="C18" s="15" t="s">
        <v>13</v>
      </c>
      <c r="D18" s="10">
        <f>D17/12</f>
        <v>166.66666666666666</v>
      </c>
    </row>
    <row r="19" spans="1:4" ht="13.5" x14ac:dyDescent="0.25">
      <c r="A19" s="6" t="s">
        <v>27</v>
      </c>
      <c r="B19" s="8"/>
      <c r="C19" s="15" t="s">
        <v>14</v>
      </c>
      <c r="D19" s="10">
        <f>D17/12</f>
        <v>166.66666666666666</v>
      </c>
    </row>
    <row r="20" spans="1:4" x14ac:dyDescent="0.2">
      <c r="A20" s="11" t="s">
        <v>36</v>
      </c>
      <c r="B20" s="40">
        <v>1800</v>
      </c>
      <c r="C20" s="3" t="s">
        <v>15</v>
      </c>
      <c r="D20" s="10">
        <f>D19/3</f>
        <v>55.55555555555555</v>
      </c>
    </row>
    <row r="21" spans="1:4" x14ac:dyDescent="0.2">
      <c r="A21" s="11" t="s">
        <v>5</v>
      </c>
      <c r="B21" s="8">
        <v>6</v>
      </c>
      <c r="C21" s="3" t="s">
        <v>12</v>
      </c>
      <c r="D21" s="10">
        <f>D17*0.08</f>
        <v>160</v>
      </c>
    </row>
    <row r="22" spans="1:4" x14ac:dyDescent="0.2">
      <c r="A22" s="11" t="s">
        <v>6</v>
      </c>
      <c r="B22" s="8">
        <f>B20*B21</f>
        <v>10800</v>
      </c>
      <c r="C22" s="3" t="s">
        <v>16</v>
      </c>
      <c r="D22" s="10">
        <f>D17*0.21</f>
        <v>420</v>
      </c>
    </row>
    <row r="23" spans="1:4" x14ac:dyDescent="0.2">
      <c r="A23" s="11" t="s">
        <v>48</v>
      </c>
      <c r="B23" s="8">
        <v>30000</v>
      </c>
      <c r="C23" s="3" t="s">
        <v>17</v>
      </c>
      <c r="D23" s="10">
        <f>D17+D18+D19+D20+D21+D22</f>
        <v>2968.8888888888887</v>
      </c>
    </row>
    <row r="24" spans="1:4" ht="13.5" x14ac:dyDescent="0.25">
      <c r="A24" s="12" t="s">
        <v>7</v>
      </c>
      <c r="B24" s="21">
        <f>B22/B23</f>
        <v>0.36</v>
      </c>
      <c r="C24" s="17" t="s">
        <v>25</v>
      </c>
      <c r="D24" s="18">
        <f>D23/D13</f>
        <v>1.3770356627499483</v>
      </c>
    </row>
    <row r="25" spans="1:4" ht="13.5" x14ac:dyDescent="0.25">
      <c r="A25" s="12"/>
      <c r="B25" s="21"/>
      <c r="C25" s="3"/>
      <c r="D25" s="10"/>
    </row>
    <row r="26" spans="1:4" ht="13.5" x14ac:dyDescent="0.25">
      <c r="A26" s="6" t="s">
        <v>32</v>
      </c>
      <c r="B26" s="22"/>
      <c r="C26" s="19" t="s">
        <v>19</v>
      </c>
      <c r="D26" s="10"/>
    </row>
    <row r="27" spans="1:4" x14ac:dyDescent="0.2">
      <c r="A27" s="11" t="s">
        <v>34</v>
      </c>
      <c r="B27" s="8">
        <v>690</v>
      </c>
      <c r="C27" s="15" t="s">
        <v>26</v>
      </c>
      <c r="D27" s="10">
        <v>0</v>
      </c>
    </row>
    <row r="28" spans="1:4" ht="13.5" x14ac:dyDescent="0.25">
      <c r="A28" s="12" t="s">
        <v>33</v>
      </c>
      <c r="B28" s="21">
        <f>B27/D13</f>
        <v>0.32003710575139149</v>
      </c>
      <c r="C28" s="15" t="s">
        <v>29</v>
      </c>
      <c r="D28" s="10">
        <v>300</v>
      </c>
    </row>
    <row r="29" spans="1:4" ht="13.5" x14ac:dyDescent="0.25">
      <c r="A29" s="12"/>
      <c r="B29" s="23"/>
      <c r="C29" s="15" t="s">
        <v>30</v>
      </c>
      <c r="D29" s="10">
        <v>70</v>
      </c>
    </row>
    <row r="30" spans="1:4" ht="13.5" x14ac:dyDescent="0.25">
      <c r="A30" s="12"/>
      <c r="B30" s="23"/>
      <c r="C30" s="15" t="s">
        <v>18</v>
      </c>
      <c r="D30" s="10">
        <v>0</v>
      </c>
    </row>
    <row r="31" spans="1:4" ht="13.5" x14ac:dyDescent="0.25">
      <c r="A31" s="12"/>
      <c r="B31" s="23"/>
      <c r="C31" s="15" t="s">
        <v>45</v>
      </c>
      <c r="D31" s="10">
        <v>350</v>
      </c>
    </row>
    <row r="32" spans="1:4" ht="13.5" x14ac:dyDescent="0.25">
      <c r="A32" s="12"/>
      <c r="B32" s="23"/>
      <c r="C32" s="15" t="s">
        <v>21</v>
      </c>
      <c r="D32" s="10">
        <f>SUM(D27:D31)</f>
        <v>720</v>
      </c>
    </row>
    <row r="33" spans="1:4" ht="15.75" x14ac:dyDescent="0.4">
      <c r="A33" s="12"/>
      <c r="B33" s="23"/>
      <c r="C33" s="24" t="s">
        <v>38</v>
      </c>
      <c r="D33" s="25">
        <f>D32/D13</f>
        <v>0.33395176252319109</v>
      </c>
    </row>
    <row r="34" spans="1:4" x14ac:dyDescent="0.2">
      <c r="A34" s="12" t="s">
        <v>49</v>
      </c>
      <c r="B34" s="26">
        <f>B24+B17+B11+B28</f>
        <v>2.0125926613069471</v>
      </c>
      <c r="C34" s="17" t="s">
        <v>22</v>
      </c>
      <c r="D34" s="27">
        <f>D33+D24+D14</f>
        <v>1.8965161822304677</v>
      </c>
    </row>
    <row r="35" spans="1:4" ht="13.5" x14ac:dyDescent="0.25">
      <c r="A35" s="60" t="s">
        <v>50</v>
      </c>
      <c r="B35" s="28"/>
      <c r="C35" s="28"/>
      <c r="D35" s="29">
        <f>D34+B34</f>
        <v>3.9091088435374148</v>
      </c>
    </row>
    <row r="36" spans="1:4" ht="13.5" x14ac:dyDescent="0.25">
      <c r="A36" s="30" t="s">
        <v>23</v>
      </c>
      <c r="B36" s="31"/>
      <c r="C36" s="31"/>
      <c r="D36" s="32">
        <v>24</v>
      </c>
    </row>
    <row r="37" spans="1:4" ht="13.5" thickBot="1" x14ac:dyDescent="0.25">
      <c r="A37" s="61" t="s">
        <v>52</v>
      </c>
      <c r="B37" s="33"/>
      <c r="C37" s="33"/>
      <c r="D37" s="34">
        <f>D35/100*D36+D35</f>
        <v>4.8472949659863946</v>
      </c>
    </row>
    <row r="38" spans="1:4" x14ac:dyDescent="0.2">
      <c r="A38" s="35"/>
      <c r="B38" s="35"/>
      <c r="C38" s="35"/>
      <c r="D38" s="35"/>
    </row>
    <row r="39" spans="1:4" x14ac:dyDescent="0.2">
      <c r="A39" s="35"/>
      <c r="B39" s="35"/>
      <c r="C39" s="35" t="s">
        <v>65</v>
      </c>
      <c r="D39" s="35"/>
    </row>
    <row r="40" spans="1:4" x14ac:dyDescent="0.2">
      <c r="A40" s="35"/>
      <c r="B40" s="35"/>
      <c r="C40" s="35"/>
      <c r="D40" s="35"/>
    </row>
    <row r="41" spans="1:4" x14ac:dyDescent="0.2">
      <c r="A41" s="35"/>
      <c r="B41" s="35"/>
      <c r="C41" s="35"/>
      <c r="D41" s="35"/>
    </row>
    <row r="42" spans="1:4" x14ac:dyDescent="0.2">
      <c r="A42" s="35"/>
      <c r="B42" s="35"/>
      <c r="C42" s="35"/>
      <c r="D42" s="35"/>
    </row>
    <row r="43" spans="1:4" x14ac:dyDescent="0.2">
      <c r="A43" s="35"/>
      <c r="B43" s="35"/>
      <c r="C43" s="35"/>
      <c r="D43" s="35"/>
    </row>
  </sheetData>
  <mergeCells count="7">
    <mergeCell ref="C8:D8"/>
    <mergeCell ref="A6:D6"/>
    <mergeCell ref="A1:D1"/>
    <mergeCell ref="A2:D2"/>
    <mergeCell ref="A3:D3"/>
    <mergeCell ref="A4:D4"/>
    <mergeCell ref="A5:D5"/>
  </mergeCells>
  <pageMargins left="0.51181102362204722" right="0.51181102362204722" top="1.5748031496062993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sqref="A1:D1"/>
    </sheetView>
  </sheetViews>
  <sheetFormatPr defaultRowHeight="12.75" x14ac:dyDescent="0.2"/>
  <cols>
    <col min="1" max="1" width="33" style="1" bestFit="1" customWidth="1"/>
    <col min="2" max="2" width="9.5703125" style="1" bestFit="1" customWidth="1"/>
    <col min="3" max="3" width="35.140625" style="1" bestFit="1" customWidth="1"/>
    <col min="4" max="4" width="9.5703125" style="1" bestFit="1" customWidth="1"/>
    <col min="5" max="5" width="9.5703125" style="1" customWidth="1"/>
    <col min="6" max="16384" width="9.140625" style="1"/>
  </cols>
  <sheetData>
    <row r="1" spans="1:4" ht="15" x14ac:dyDescent="0.25">
      <c r="A1" s="55" t="s">
        <v>53</v>
      </c>
      <c r="B1" s="56"/>
      <c r="C1" s="57"/>
      <c r="D1" s="58"/>
    </row>
    <row r="2" spans="1:4" ht="15" x14ac:dyDescent="0.25">
      <c r="A2" s="51" t="s">
        <v>43</v>
      </c>
      <c r="B2" s="52"/>
      <c r="C2" s="53"/>
      <c r="D2" s="54"/>
    </row>
    <row r="3" spans="1:4" ht="15" x14ac:dyDescent="0.25">
      <c r="A3" s="51" t="s">
        <v>54</v>
      </c>
      <c r="B3" s="45"/>
      <c r="C3" s="45"/>
      <c r="D3" s="46"/>
    </row>
    <row r="4" spans="1:4" ht="15" x14ac:dyDescent="0.25">
      <c r="A4" s="51" t="s">
        <v>55</v>
      </c>
      <c r="B4" s="45"/>
      <c r="C4" s="45"/>
      <c r="D4" s="46"/>
    </row>
    <row r="5" spans="1:4" ht="15" x14ac:dyDescent="0.25">
      <c r="A5" s="51" t="s">
        <v>64</v>
      </c>
      <c r="B5" s="45"/>
      <c r="C5" s="45"/>
      <c r="D5" s="46"/>
    </row>
    <row r="6" spans="1:4" ht="15" x14ac:dyDescent="0.25">
      <c r="A6" s="44"/>
      <c r="B6" s="45"/>
      <c r="C6" s="45"/>
      <c r="D6" s="46"/>
    </row>
    <row r="7" spans="1:4" ht="13.5" x14ac:dyDescent="0.25">
      <c r="A7" s="2" t="s">
        <v>46</v>
      </c>
      <c r="B7" s="3"/>
      <c r="C7" s="4" t="s">
        <v>4</v>
      </c>
      <c r="D7" s="5"/>
    </row>
    <row r="8" spans="1:4" ht="13.5" x14ac:dyDescent="0.25">
      <c r="A8" s="6" t="s">
        <v>8</v>
      </c>
      <c r="B8" s="3"/>
      <c r="C8" s="62" t="s">
        <v>24</v>
      </c>
      <c r="D8" s="5"/>
    </row>
    <row r="9" spans="1:4" x14ac:dyDescent="0.2">
      <c r="A9" s="7" t="s">
        <v>42</v>
      </c>
      <c r="B9" s="40">
        <v>4.7</v>
      </c>
      <c r="C9" s="9" t="s">
        <v>51</v>
      </c>
      <c r="D9" s="10">
        <v>80000</v>
      </c>
    </row>
    <row r="10" spans="1:4" x14ac:dyDescent="0.2">
      <c r="A10" s="11" t="s">
        <v>0</v>
      </c>
      <c r="B10" s="8">
        <v>3.6</v>
      </c>
      <c r="C10" s="3" t="s">
        <v>9</v>
      </c>
      <c r="D10" s="10">
        <v>5</v>
      </c>
    </row>
    <row r="11" spans="1:4" ht="15.75" x14ac:dyDescent="0.4">
      <c r="A11" s="12" t="s">
        <v>58</v>
      </c>
      <c r="B11" s="13">
        <f>B9/B10</f>
        <v>1.3055555555555556</v>
      </c>
      <c r="C11" s="3" t="s">
        <v>37</v>
      </c>
      <c r="D11" s="10">
        <f>D9/100*D10</f>
        <v>4000</v>
      </c>
    </row>
    <row r="12" spans="1:4" ht="15.75" x14ac:dyDescent="0.4">
      <c r="A12" s="12"/>
      <c r="B12" s="13"/>
      <c r="C12" s="3" t="s">
        <v>40</v>
      </c>
      <c r="D12" s="10">
        <f>D11/10</f>
        <v>400</v>
      </c>
    </row>
    <row r="13" spans="1:4" ht="13.5" x14ac:dyDescent="0.25">
      <c r="A13" s="6" t="s">
        <v>47</v>
      </c>
      <c r="B13" s="14"/>
      <c r="C13" s="15" t="s">
        <v>61</v>
      </c>
      <c r="D13" s="16">
        <f>22*87</f>
        <v>1914</v>
      </c>
    </row>
    <row r="14" spans="1:4" ht="13.5" x14ac:dyDescent="0.25">
      <c r="A14" s="11" t="s">
        <v>1</v>
      </c>
      <c r="B14" s="8">
        <v>18</v>
      </c>
      <c r="C14" s="17" t="s">
        <v>10</v>
      </c>
      <c r="D14" s="18">
        <f>D12/D13</f>
        <v>0.2089864158829676</v>
      </c>
    </row>
    <row r="15" spans="1:4" x14ac:dyDescent="0.2">
      <c r="A15" s="11" t="s">
        <v>3</v>
      </c>
      <c r="B15" s="8">
        <f>B14*12</f>
        <v>216</v>
      </c>
      <c r="C15" s="3"/>
      <c r="D15" s="5"/>
    </row>
    <row r="16" spans="1:4" ht="13.5" x14ac:dyDescent="0.25">
      <c r="A16" s="11" t="s">
        <v>2</v>
      </c>
      <c r="B16" s="8">
        <v>8000</v>
      </c>
      <c r="C16" s="19" t="s">
        <v>11</v>
      </c>
      <c r="D16" s="20"/>
    </row>
    <row r="17" spans="1:4" ht="15.75" x14ac:dyDescent="0.4">
      <c r="A17" s="12" t="s">
        <v>31</v>
      </c>
      <c r="B17" s="13">
        <f>B15/B16</f>
        <v>2.7E-2</v>
      </c>
      <c r="C17" s="15" t="s">
        <v>28</v>
      </c>
      <c r="D17" s="10">
        <v>2000</v>
      </c>
    </row>
    <row r="18" spans="1:4" ht="15.75" x14ac:dyDescent="0.4">
      <c r="A18" s="12"/>
      <c r="B18" s="13"/>
      <c r="C18" s="15" t="s">
        <v>13</v>
      </c>
      <c r="D18" s="10">
        <f>D17/12</f>
        <v>166.66666666666666</v>
      </c>
    </row>
    <row r="19" spans="1:4" ht="13.5" x14ac:dyDescent="0.25">
      <c r="A19" s="6" t="s">
        <v>27</v>
      </c>
      <c r="B19" s="8"/>
      <c r="C19" s="15" t="s">
        <v>14</v>
      </c>
      <c r="D19" s="10">
        <f>D17/12</f>
        <v>166.66666666666666</v>
      </c>
    </row>
    <row r="20" spans="1:4" x14ac:dyDescent="0.2">
      <c r="A20" s="11" t="s">
        <v>36</v>
      </c>
      <c r="B20" s="40">
        <v>1800</v>
      </c>
      <c r="C20" s="3" t="s">
        <v>15</v>
      </c>
      <c r="D20" s="10">
        <f>D19/3</f>
        <v>55.55555555555555</v>
      </c>
    </row>
    <row r="21" spans="1:4" x14ac:dyDescent="0.2">
      <c r="A21" s="11" t="s">
        <v>5</v>
      </c>
      <c r="B21" s="8">
        <v>6</v>
      </c>
      <c r="C21" s="3" t="s">
        <v>12</v>
      </c>
      <c r="D21" s="10">
        <f>D17*0.08</f>
        <v>160</v>
      </c>
    </row>
    <row r="22" spans="1:4" x14ac:dyDescent="0.2">
      <c r="A22" s="11" t="s">
        <v>6</v>
      </c>
      <c r="B22" s="8">
        <f>B20*B21</f>
        <v>10800</v>
      </c>
      <c r="C22" s="3" t="s">
        <v>16</v>
      </c>
      <c r="D22" s="10">
        <f>D17*0.21</f>
        <v>420</v>
      </c>
    </row>
    <row r="23" spans="1:4" x14ac:dyDescent="0.2">
      <c r="A23" s="11" t="s">
        <v>48</v>
      </c>
      <c r="B23" s="8">
        <v>30000</v>
      </c>
      <c r="C23" s="3" t="s">
        <v>17</v>
      </c>
      <c r="D23" s="10">
        <f>D17+D18+D19+D20+D21+D22</f>
        <v>2968.8888888888887</v>
      </c>
    </row>
    <row r="24" spans="1:4" ht="13.5" x14ac:dyDescent="0.25">
      <c r="A24" s="12" t="s">
        <v>7</v>
      </c>
      <c r="B24" s="21">
        <f>B22/B23</f>
        <v>0.36</v>
      </c>
      <c r="C24" s="17" t="s">
        <v>25</v>
      </c>
      <c r="D24" s="18">
        <f>D23/D13</f>
        <v>1.5511436201091373</v>
      </c>
    </row>
    <row r="25" spans="1:4" ht="13.5" x14ac:dyDescent="0.25">
      <c r="A25" s="12"/>
      <c r="B25" s="21"/>
      <c r="C25" s="3"/>
      <c r="D25" s="10"/>
    </row>
    <row r="26" spans="1:4" ht="13.5" x14ac:dyDescent="0.25">
      <c r="A26" s="6" t="s">
        <v>32</v>
      </c>
      <c r="B26" s="22"/>
      <c r="C26" s="3"/>
      <c r="D26" s="10"/>
    </row>
    <row r="27" spans="1:4" x14ac:dyDescent="0.2">
      <c r="A27" s="11" t="s">
        <v>34</v>
      </c>
      <c r="B27" s="8">
        <v>690</v>
      </c>
      <c r="C27" s="3"/>
      <c r="D27" s="5"/>
    </row>
    <row r="28" spans="1:4" ht="13.5" x14ac:dyDescent="0.25">
      <c r="A28" s="12" t="s">
        <v>33</v>
      </c>
      <c r="B28" s="21">
        <f>B27/D13</f>
        <v>0.36050156739811912</v>
      </c>
      <c r="C28" s="19" t="s">
        <v>19</v>
      </c>
      <c r="D28" s="10"/>
    </row>
    <row r="29" spans="1:4" ht="13.5" x14ac:dyDescent="0.25">
      <c r="A29" s="12"/>
      <c r="B29" s="23"/>
      <c r="C29" s="15" t="s">
        <v>26</v>
      </c>
      <c r="D29" s="10">
        <v>0</v>
      </c>
    </row>
    <row r="30" spans="1:4" ht="13.5" x14ac:dyDescent="0.25">
      <c r="A30" s="12"/>
      <c r="B30" s="23"/>
      <c r="C30" s="15" t="s">
        <v>29</v>
      </c>
      <c r="D30" s="10">
        <v>300</v>
      </c>
    </row>
    <row r="31" spans="1:4" ht="13.5" x14ac:dyDescent="0.25">
      <c r="A31" s="12"/>
      <c r="B31" s="23"/>
      <c r="C31" s="15" t="s">
        <v>30</v>
      </c>
      <c r="D31" s="10">
        <v>70</v>
      </c>
    </row>
    <row r="32" spans="1:4" ht="13.5" x14ac:dyDescent="0.25">
      <c r="A32" s="12"/>
      <c r="B32" s="23"/>
      <c r="C32" s="15" t="s">
        <v>18</v>
      </c>
      <c r="D32" s="10">
        <v>0</v>
      </c>
    </row>
    <row r="33" spans="1:4" ht="13.5" x14ac:dyDescent="0.25">
      <c r="A33" s="12"/>
      <c r="B33" s="23"/>
      <c r="C33" s="15" t="s">
        <v>45</v>
      </c>
      <c r="D33" s="10">
        <v>350</v>
      </c>
    </row>
    <row r="34" spans="1:4" ht="13.5" x14ac:dyDescent="0.25">
      <c r="A34" s="12"/>
      <c r="B34" s="23"/>
      <c r="C34" s="15" t="s">
        <v>21</v>
      </c>
      <c r="D34" s="10">
        <f>SUM(D29:D33)</f>
        <v>720</v>
      </c>
    </row>
    <row r="35" spans="1:4" ht="15.75" x14ac:dyDescent="0.4">
      <c r="A35" s="12"/>
      <c r="B35" s="23"/>
      <c r="C35" s="24" t="s">
        <v>38</v>
      </c>
      <c r="D35" s="25">
        <f>D34/D13</f>
        <v>0.37617554858934171</v>
      </c>
    </row>
    <row r="36" spans="1:4" x14ac:dyDescent="0.2">
      <c r="A36" s="12" t="s">
        <v>49</v>
      </c>
      <c r="B36" s="26">
        <f>B24+B17+B11+B28</f>
        <v>2.0530571229536747</v>
      </c>
      <c r="C36" s="17" t="s">
        <v>22</v>
      </c>
      <c r="D36" s="27">
        <f>D35+D24+D14</f>
        <v>2.1363055845814465</v>
      </c>
    </row>
    <row r="37" spans="1:4" ht="13.5" x14ac:dyDescent="0.25">
      <c r="A37" s="60" t="s">
        <v>50</v>
      </c>
      <c r="B37" s="28"/>
      <c r="C37" s="28"/>
      <c r="D37" s="29">
        <f>D36+B36</f>
        <v>4.1893627075351212</v>
      </c>
    </row>
    <row r="38" spans="1:4" ht="13.5" x14ac:dyDescent="0.25">
      <c r="A38" s="30" t="s">
        <v>23</v>
      </c>
      <c r="B38" s="31"/>
      <c r="C38" s="31"/>
      <c r="D38" s="32">
        <v>24</v>
      </c>
    </row>
    <row r="39" spans="1:4" ht="13.5" thickBot="1" x14ac:dyDescent="0.25">
      <c r="A39" s="61" t="s">
        <v>52</v>
      </c>
      <c r="B39" s="33"/>
      <c r="C39" s="33"/>
      <c r="D39" s="34">
        <f>D37/100*D38+D37</f>
        <v>5.1948097573435508</v>
      </c>
    </row>
    <row r="40" spans="1:4" x14ac:dyDescent="0.2">
      <c r="A40" s="35"/>
      <c r="B40" s="35"/>
      <c r="C40" s="35"/>
      <c r="D40" s="35"/>
    </row>
    <row r="41" spans="1:4" x14ac:dyDescent="0.2">
      <c r="A41" s="35"/>
      <c r="B41" s="35"/>
      <c r="C41" s="35" t="s">
        <v>65</v>
      </c>
      <c r="D41" s="35"/>
    </row>
    <row r="42" spans="1:4" x14ac:dyDescent="0.2">
      <c r="A42" s="35"/>
      <c r="B42" s="35"/>
      <c r="C42" s="35"/>
      <c r="D42" s="35"/>
    </row>
    <row r="43" spans="1:4" x14ac:dyDescent="0.2">
      <c r="A43" s="35"/>
      <c r="B43" s="35"/>
      <c r="C43" s="35"/>
      <c r="D43" s="35"/>
    </row>
    <row r="44" spans="1:4" x14ac:dyDescent="0.2">
      <c r="A44" s="35"/>
      <c r="B44" s="35"/>
      <c r="C44" s="35"/>
      <c r="D44" s="35"/>
    </row>
    <row r="45" spans="1:4" x14ac:dyDescent="0.2">
      <c r="A45" s="35"/>
      <c r="B45" s="35"/>
      <c r="C45" s="35"/>
      <c r="D45" s="35"/>
    </row>
  </sheetData>
  <mergeCells count="6">
    <mergeCell ref="A6:D6"/>
    <mergeCell ref="A1:D1"/>
    <mergeCell ref="A2:D2"/>
    <mergeCell ref="A3:D3"/>
    <mergeCell ref="A4:D4"/>
    <mergeCell ref="A5:D5"/>
  </mergeCells>
  <pageMargins left="0.51181102362204722" right="0.51181102362204722" top="1.5748031496062993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sqref="A1:D1"/>
    </sheetView>
  </sheetViews>
  <sheetFormatPr defaultRowHeight="12.75" x14ac:dyDescent="0.2"/>
  <cols>
    <col min="1" max="1" width="33" style="1" bestFit="1" customWidth="1"/>
    <col min="2" max="2" width="9.5703125" style="1" bestFit="1" customWidth="1"/>
    <col min="3" max="3" width="35.140625" style="1" bestFit="1" customWidth="1"/>
    <col min="4" max="4" width="9.5703125" style="1" bestFit="1" customWidth="1"/>
    <col min="5" max="5" width="6.140625" style="1" customWidth="1"/>
    <col min="6" max="16384" width="9.140625" style="1"/>
  </cols>
  <sheetData>
    <row r="1" spans="1:4" ht="15.75" x14ac:dyDescent="0.25">
      <c r="A1" s="63" t="s">
        <v>43</v>
      </c>
      <c r="B1" s="64"/>
      <c r="C1" s="65"/>
      <c r="D1" s="66"/>
    </row>
    <row r="2" spans="1:4" ht="15" x14ac:dyDescent="0.25">
      <c r="A2" s="51" t="s">
        <v>59</v>
      </c>
      <c r="B2" s="45"/>
      <c r="C2" s="45"/>
      <c r="D2" s="46"/>
    </row>
    <row r="3" spans="1:4" ht="15" x14ac:dyDescent="0.25">
      <c r="A3" s="51" t="s">
        <v>56</v>
      </c>
      <c r="B3" s="45"/>
      <c r="C3" s="45"/>
      <c r="D3" s="46"/>
    </row>
    <row r="4" spans="1:4" ht="15" x14ac:dyDescent="0.25">
      <c r="A4" s="51" t="s">
        <v>63</v>
      </c>
      <c r="B4" s="45"/>
      <c r="C4" s="45"/>
      <c r="D4" s="46"/>
    </row>
    <row r="5" spans="1:4" ht="15" x14ac:dyDescent="0.25">
      <c r="A5" s="44"/>
      <c r="B5" s="45"/>
      <c r="C5" s="45"/>
      <c r="D5" s="46"/>
    </row>
    <row r="6" spans="1:4" ht="13.5" x14ac:dyDescent="0.25">
      <c r="A6" s="37" t="s">
        <v>46</v>
      </c>
      <c r="B6" s="38"/>
      <c r="C6" s="39" t="s">
        <v>4</v>
      </c>
      <c r="D6" s="5"/>
    </row>
    <row r="7" spans="1:4" ht="13.5" x14ac:dyDescent="0.25">
      <c r="A7" s="6" t="s">
        <v>57</v>
      </c>
      <c r="B7" s="3"/>
      <c r="C7" s="42" t="s">
        <v>24</v>
      </c>
      <c r="D7" s="43"/>
    </row>
    <row r="8" spans="1:4" x14ac:dyDescent="0.2">
      <c r="A8" s="7" t="s">
        <v>42</v>
      </c>
      <c r="B8" s="40">
        <v>4.7</v>
      </c>
      <c r="C8" s="9" t="s">
        <v>51</v>
      </c>
      <c r="D8" s="10">
        <v>80000</v>
      </c>
    </row>
    <row r="9" spans="1:4" x14ac:dyDescent="0.2">
      <c r="A9" s="11" t="s">
        <v>0</v>
      </c>
      <c r="B9" s="8">
        <v>3.6</v>
      </c>
      <c r="C9" s="3" t="s">
        <v>9</v>
      </c>
      <c r="D9" s="10">
        <v>5</v>
      </c>
    </row>
    <row r="10" spans="1:4" ht="15.75" x14ac:dyDescent="0.4">
      <c r="A10" s="12" t="s">
        <v>58</v>
      </c>
      <c r="B10" s="13">
        <f>B8/B9</f>
        <v>1.3055555555555556</v>
      </c>
      <c r="C10" s="3" t="s">
        <v>37</v>
      </c>
      <c r="D10" s="10">
        <f>D8/100*D9</f>
        <v>4000</v>
      </c>
    </row>
    <row r="11" spans="1:4" ht="15.75" x14ac:dyDescent="0.4">
      <c r="A11" s="12"/>
      <c r="B11" s="13"/>
      <c r="C11" s="3" t="s">
        <v>40</v>
      </c>
      <c r="D11" s="10">
        <f>D10/10</f>
        <v>400</v>
      </c>
    </row>
    <row r="12" spans="1:4" ht="13.5" x14ac:dyDescent="0.25">
      <c r="A12" s="6" t="s">
        <v>47</v>
      </c>
      <c r="B12" s="14"/>
      <c r="C12" s="15" t="s">
        <v>62</v>
      </c>
      <c r="D12" s="16">
        <f>22*50</f>
        <v>1100</v>
      </c>
    </row>
    <row r="13" spans="1:4" ht="13.5" x14ac:dyDescent="0.25">
      <c r="A13" s="11" t="s">
        <v>1</v>
      </c>
      <c r="B13" s="8">
        <v>18</v>
      </c>
      <c r="C13" s="17" t="s">
        <v>10</v>
      </c>
      <c r="D13" s="18">
        <f>D11/D12</f>
        <v>0.36363636363636365</v>
      </c>
    </row>
    <row r="14" spans="1:4" x14ac:dyDescent="0.2">
      <c r="A14" s="11" t="s">
        <v>3</v>
      </c>
      <c r="B14" s="8">
        <f>B13*12</f>
        <v>216</v>
      </c>
      <c r="C14" s="3"/>
      <c r="D14" s="5"/>
    </row>
    <row r="15" spans="1:4" ht="13.5" x14ac:dyDescent="0.25">
      <c r="A15" s="11" t="s">
        <v>2</v>
      </c>
      <c r="B15" s="8">
        <v>8000</v>
      </c>
      <c r="C15" s="19" t="s">
        <v>41</v>
      </c>
      <c r="D15" s="20"/>
    </row>
    <row r="16" spans="1:4" ht="15.75" x14ac:dyDescent="0.4">
      <c r="A16" s="12" t="s">
        <v>31</v>
      </c>
      <c r="B16" s="13">
        <f>B14/B15</f>
        <v>2.7E-2</v>
      </c>
      <c r="C16" s="15" t="s">
        <v>28</v>
      </c>
      <c r="D16" s="10">
        <v>1200</v>
      </c>
    </row>
    <row r="17" spans="1:4" ht="15.75" x14ac:dyDescent="0.4">
      <c r="A17" s="12"/>
      <c r="B17" s="13"/>
      <c r="C17" s="15" t="s">
        <v>13</v>
      </c>
      <c r="D17" s="10">
        <f>D16/12</f>
        <v>100</v>
      </c>
    </row>
    <row r="18" spans="1:4" ht="13.5" x14ac:dyDescent="0.25">
      <c r="A18" s="6" t="s">
        <v>27</v>
      </c>
      <c r="B18" s="8"/>
      <c r="C18" s="15" t="s">
        <v>14</v>
      </c>
      <c r="D18" s="10">
        <f>D16/12</f>
        <v>100</v>
      </c>
    </row>
    <row r="19" spans="1:4" x14ac:dyDescent="0.2">
      <c r="A19" s="11" t="s">
        <v>36</v>
      </c>
      <c r="B19" s="40">
        <v>1800</v>
      </c>
      <c r="C19" s="3" t="s">
        <v>15</v>
      </c>
      <c r="D19" s="10">
        <f>D18/3</f>
        <v>33.333333333333336</v>
      </c>
    </row>
    <row r="20" spans="1:4" x14ac:dyDescent="0.2">
      <c r="A20" s="11" t="s">
        <v>5</v>
      </c>
      <c r="B20" s="8">
        <v>6</v>
      </c>
      <c r="C20" s="3" t="s">
        <v>12</v>
      </c>
      <c r="D20" s="10">
        <f>D16*0.08</f>
        <v>96</v>
      </c>
    </row>
    <row r="21" spans="1:4" x14ac:dyDescent="0.2">
      <c r="A21" s="11" t="s">
        <v>6</v>
      </c>
      <c r="B21" s="8">
        <f>B19*B20</f>
        <v>10800</v>
      </c>
      <c r="C21" s="3" t="s">
        <v>16</v>
      </c>
      <c r="D21" s="10">
        <f>D16*0.21</f>
        <v>252</v>
      </c>
    </row>
    <row r="22" spans="1:4" x14ac:dyDescent="0.2">
      <c r="A22" s="11" t="s">
        <v>35</v>
      </c>
      <c r="B22" s="8">
        <v>30000</v>
      </c>
      <c r="C22" s="3" t="s">
        <v>17</v>
      </c>
      <c r="D22" s="10">
        <f>D16+D17+D18+D19+D20+D21</f>
        <v>1781.3333333333333</v>
      </c>
    </row>
    <row r="23" spans="1:4" ht="13.5" x14ac:dyDescent="0.25">
      <c r="A23" s="12" t="s">
        <v>7</v>
      </c>
      <c r="B23" s="21">
        <f>B21/B22</f>
        <v>0.36</v>
      </c>
      <c r="C23" s="17" t="s">
        <v>25</v>
      </c>
      <c r="D23" s="18">
        <f>D22/D12</f>
        <v>1.6193939393939394</v>
      </c>
    </row>
    <row r="24" spans="1:4" ht="13.5" x14ac:dyDescent="0.25">
      <c r="A24" s="12"/>
      <c r="B24" s="21"/>
      <c r="C24" s="3"/>
      <c r="D24" s="10"/>
    </row>
    <row r="25" spans="1:4" ht="13.5" x14ac:dyDescent="0.25">
      <c r="A25" s="6" t="s">
        <v>32</v>
      </c>
      <c r="B25" s="22"/>
      <c r="C25" s="19" t="s">
        <v>19</v>
      </c>
      <c r="D25" s="10"/>
    </row>
    <row r="26" spans="1:4" x14ac:dyDescent="0.2">
      <c r="A26" s="11" t="s">
        <v>34</v>
      </c>
      <c r="B26" s="8">
        <v>690</v>
      </c>
      <c r="C26" s="15" t="s">
        <v>26</v>
      </c>
      <c r="D26" s="10">
        <v>0</v>
      </c>
    </row>
    <row r="27" spans="1:4" ht="13.5" x14ac:dyDescent="0.25">
      <c r="A27" s="12" t="s">
        <v>33</v>
      </c>
      <c r="B27" s="21">
        <f>B26/D12</f>
        <v>0.62727272727272732</v>
      </c>
      <c r="C27" s="15" t="s">
        <v>29</v>
      </c>
      <c r="D27" s="10">
        <v>300</v>
      </c>
    </row>
    <row r="28" spans="1:4" ht="13.5" x14ac:dyDescent="0.25">
      <c r="A28" s="12"/>
      <c r="B28" s="23"/>
      <c r="C28" s="15" t="s">
        <v>30</v>
      </c>
      <c r="D28" s="10">
        <v>70</v>
      </c>
    </row>
    <row r="29" spans="1:4" ht="13.5" x14ac:dyDescent="0.25">
      <c r="A29" s="12"/>
      <c r="B29" s="23"/>
      <c r="C29" s="15" t="s">
        <v>18</v>
      </c>
      <c r="D29" s="10">
        <v>0</v>
      </c>
    </row>
    <row r="30" spans="1:4" ht="13.5" x14ac:dyDescent="0.25">
      <c r="A30" s="12"/>
      <c r="B30" s="23"/>
      <c r="C30" s="15" t="s">
        <v>20</v>
      </c>
      <c r="D30" s="10">
        <v>350</v>
      </c>
    </row>
    <row r="31" spans="1:4" ht="13.5" x14ac:dyDescent="0.25">
      <c r="A31" s="12"/>
      <c r="B31" s="23"/>
      <c r="C31" s="15" t="s">
        <v>21</v>
      </c>
      <c r="D31" s="10">
        <f>SUM(D26:D30)</f>
        <v>720</v>
      </c>
    </row>
    <row r="32" spans="1:4" ht="15.75" x14ac:dyDescent="0.4">
      <c r="A32" s="12"/>
      <c r="B32" s="23"/>
      <c r="C32" s="24" t="s">
        <v>38</v>
      </c>
      <c r="D32" s="25">
        <f>D31/D12</f>
        <v>0.65454545454545454</v>
      </c>
    </row>
    <row r="33" spans="1:4" x14ac:dyDescent="0.2">
      <c r="A33" s="12" t="s">
        <v>49</v>
      </c>
      <c r="B33" s="26">
        <f>B23+B16+B10+B27</f>
        <v>2.3198282828282828</v>
      </c>
      <c r="C33" s="17" t="s">
        <v>22</v>
      </c>
      <c r="D33" s="27">
        <f>D32+D23+D13</f>
        <v>2.6375757575757577</v>
      </c>
    </row>
    <row r="34" spans="1:4" ht="13.5" x14ac:dyDescent="0.25">
      <c r="A34" s="60" t="s">
        <v>50</v>
      </c>
      <c r="B34" s="28"/>
      <c r="C34" s="28"/>
      <c r="D34" s="29">
        <f>D33+B33</f>
        <v>4.9574040404040405</v>
      </c>
    </row>
    <row r="35" spans="1:4" ht="13.5" x14ac:dyDescent="0.25">
      <c r="A35" s="30" t="s">
        <v>23</v>
      </c>
      <c r="B35" s="31"/>
      <c r="C35" s="31"/>
      <c r="D35" s="32">
        <v>24</v>
      </c>
    </row>
    <row r="36" spans="1:4" ht="13.5" thickBot="1" x14ac:dyDescent="0.25">
      <c r="A36" s="61" t="s">
        <v>52</v>
      </c>
      <c r="B36" s="33"/>
      <c r="C36" s="33"/>
      <c r="D36" s="34">
        <f>D34/100*D35+D34</f>
        <v>6.1471810101010105</v>
      </c>
    </row>
    <row r="37" spans="1:4" ht="15" x14ac:dyDescent="0.25">
      <c r="A37" s="36"/>
      <c r="B37" s="36"/>
      <c r="C37" s="36"/>
      <c r="D37" s="36"/>
    </row>
    <row r="38" spans="1:4" ht="15" x14ac:dyDescent="0.25">
      <c r="A38" s="36"/>
      <c r="B38" s="36"/>
      <c r="C38" s="59" t="s">
        <v>65</v>
      </c>
      <c r="D38" s="59"/>
    </row>
    <row r="39" spans="1:4" ht="15" x14ac:dyDescent="0.25">
      <c r="A39" s="36"/>
      <c r="B39" s="36"/>
      <c r="C39" s="36"/>
      <c r="D39" s="36"/>
    </row>
    <row r="40" spans="1:4" ht="15" x14ac:dyDescent="0.25">
      <c r="A40" s="36"/>
      <c r="B40" s="36"/>
      <c r="C40" s="36"/>
      <c r="D40" s="36"/>
    </row>
    <row r="41" spans="1:4" ht="15" x14ac:dyDescent="0.25">
      <c r="A41" s="36"/>
      <c r="B41" s="36"/>
      <c r="C41" s="36"/>
      <c r="D41" s="36"/>
    </row>
    <row r="42" spans="1:4" ht="15" x14ac:dyDescent="0.25">
      <c r="A42" s="36"/>
      <c r="B42" s="36"/>
      <c r="C42" s="36"/>
      <c r="D42" s="36"/>
    </row>
  </sheetData>
  <mergeCells count="7">
    <mergeCell ref="C38:D38"/>
    <mergeCell ref="A5:D5"/>
    <mergeCell ref="A1:D1"/>
    <mergeCell ref="A2:D2"/>
    <mergeCell ref="A3:D3"/>
    <mergeCell ref="A4:D4"/>
    <mergeCell ref="C7:D7"/>
  </mergeCells>
  <pageMargins left="0.51181102362204722" right="0.51181102362204722" top="1.5748031496062993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roteiro 1</vt:lpstr>
      <vt:lpstr>roteiro 2</vt:lpstr>
      <vt:lpstr>roteiro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Compras</cp:lastModifiedBy>
  <cp:lastPrinted>2021-04-05T17:59:31Z</cp:lastPrinted>
  <dcterms:created xsi:type="dcterms:W3CDTF">2015-05-07T11:14:26Z</dcterms:created>
  <dcterms:modified xsi:type="dcterms:W3CDTF">2021-04-06T12:19:13Z</dcterms:modified>
</cp:coreProperties>
</file>